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pcorweb/en-ca/departments/drainage/sites/DOps/FPP/ProgramDocs/"/>
    </mc:Choice>
  </mc:AlternateContent>
  <xr:revisionPtr revIDLastSave="0" documentId="13_ncr:1_{5DF2B879-947E-4F2B-8039-89E59D941419}" xr6:coauthVersionLast="47" xr6:coauthVersionMax="47" xr10:uidLastSave="{00000000-0000-0000-0000-000000000000}"/>
  <workbookProtection workbookAlgorithmName="SHA-512" workbookHashValue="CPp0hUzJ4sEEAfboHZThfDqoEgioTdiLPk1ZMcvtqMblICvVvYKr82UdB6GG4cFBbo2iX2jLIESWjZ8mJ4/w+Q==" workbookSaltValue="RQscxjaIp9i/3NewQJpw0g==" workbookSpinCount="100000" lockStructure="1"/>
  <bookViews>
    <workbookView xWindow="57480" yWindow="-120" windowWidth="29040" windowHeight="15840" xr2:uid="{00000000-000D-0000-FFFF-FFFF00000000}"/>
  </bookViews>
  <sheets>
    <sheet name="Permeable Pavement Sizing Tool" sheetId="3" r:id="rId1"/>
    <sheet name="Unit Conversion" sheetId="5" r:id="rId2"/>
    <sheet name="Reference Illustration" sheetId="4" r:id="rId3"/>
    <sheet name="Assump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3" l="1"/>
  <c r="D22" i="5"/>
  <c r="C22" i="5"/>
  <c r="B22" i="5"/>
  <c r="E21" i="5"/>
  <c r="C21" i="5"/>
  <c r="B21" i="5"/>
  <c r="E20" i="5"/>
  <c r="D20" i="5"/>
  <c r="B20" i="5"/>
  <c r="E19" i="5"/>
  <c r="D19" i="5"/>
  <c r="C19" i="5"/>
  <c r="D15" i="5"/>
  <c r="C15" i="5"/>
  <c r="B15" i="5"/>
  <c r="E14" i="5"/>
  <c r="C14" i="5"/>
  <c r="B14" i="5"/>
  <c r="E13" i="5"/>
  <c r="D13" i="5"/>
  <c r="B13" i="5"/>
  <c r="E12" i="5"/>
  <c r="D12" i="5"/>
  <c r="C12" i="5"/>
  <c r="C21" i="3" l="1"/>
  <c r="C28" i="3" s="1"/>
  <c r="C14" i="3"/>
  <c r="I18" i="3" l="1"/>
  <c r="C15" i="3"/>
  <c r="C25" i="3"/>
  <c r="C34" i="3"/>
  <c r="C31" i="3"/>
  <c r="I16" i="3"/>
  <c r="I17" i="3"/>
  <c r="C36" i="3" l="1"/>
  <c r="C37" i="3" s="1"/>
  <c r="C38" i="3" s="1"/>
</calcChain>
</file>

<file path=xl/sharedStrings.xml><?xml version="1.0" encoding="utf-8"?>
<sst xmlns="http://schemas.openxmlformats.org/spreadsheetml/2006/main" count="85" uniqueCount="71">
  <si>
    <t>How to Use This Tool</t>
  </si>
  <si>
    <t>Permeable Pavement Sizing Tool</t>
  </si>
  <si>
    <t>Rainfall to be Managed (mm)</t>
  </si>
  <si>
    <t>Hide</t>
  </si>
  <si>
    <t>Notes</t>
  </si>
  <si>
    <r>
      <t>Directly Connected Impervious Area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</si>
  <si>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Roof, patio, or other hard surface area directed to your project. If your project does not have a rock reservoir, put 0 for the DCIA.</t>
  </si>
  <si>
    <t>inch</t>
  </si>
  <si>
    <t>mm</t>
  </si>
  <si>
    <t>cm</t>
  </si>
  <si>
    <t>m</t>
  </si>
  <si>
    <t>Imperviousness</t>
  </si>
  <si>
    <t>Runoff Coefficient</t>
  </si>
  <si>
    <t>Runoff Volume (m3)</t>
  </si>
  <si>
    <t>Underground Components</t>
  </si>
  <si>
    <t>Select from the drop down menu.</t>
  </si>
  <si>
    <t>Width of Permeable Pavement (m)</t>
  </si>
  <si>
    <t>Length of Permeable Pavement (m)</t>
  </si>
  <si>
    <r>
      <t>Surface Area of Permeable Pavement (m</t>
    </r>
    <r>
      <rPr>
        <b/>
        <vertAlign val="superscript"/>
        <sz val="12"/>
        <color theme="3"/>
        <rFont val="Arial"/>
        <family val="2"/>
        <scheme val="minor"/>
      </rPr>
      <t>2</t>
    </r>
    <r>
      <rPr>
        <b/>
        <sz val="12"/>
        <color theme="3"/>
        <rFont val="Arial"/>
        <family val="2"/>
        <scheme val="minor"/>
      </rPr>
      <t>)</t>
    </r>
  </si>
  <si>
    <t>cu.m</t>
  </si>
  <si>
    <t>cu.yd</t>
  </si>
  <si>
    <t>cu.ft</t>
  </si>
  <si>
    <t>L</t>
  </si>
  <si>
    <t>Void Space of Permeable Pavement</t>
  </si>
  <si>
    <t>Estimated Pavement Layer Storage (m3)</t>
  </si>
  <si>
    <t>Recommended range: 25-50 mm.</t>
  </si>
  <si>
    <t>Void Space of Bedding Layer</t>
  </si>
  <si>
    <t>Estimated Bedding Layer Storage (m3)</t>
  </si>
  <si>
    <t>Recommended range: 100-300 mm.</t>
  </si>
  <si>
    <t>Void Space of Rock Base Layer</t>
  </si>
  <si>
    <t>Estimated Rock Base Layer Storage (m3)</t>
  </si>
  <si>
    <t>Recommended range: 150-500 mm. Enter 0 if project does not have a rock reservoir.</t>
  </si>
  <si>
    <t>Void Space of Rock Reservoir Layer</t>
  </si>
  <si>
    <t>Estimated Rock Reservoir Layer Storage (m3)</t>
  </si>
  <si>
    <t>Material Amount</t>
  </si>
  <si>
    <t>Estimated Volume of Permeable Pavement (m3)</t>
  </si>
  <si>
    <t>Estimated Storage of Permeable Pavement (L)</t>
  </si>
  <si>
    <t>Based on the information entered, here's an estimate of how much material you'll need:</t>
  </si>
  <si>
    <t>Estimated Storage Capacity</t>
  </si>
  <si>
    <t>Target 100% storage capacity.</t>
  </si>
  <si>
    <t>Bedding Layer Material</t>
  </si>
  <si>
    <t>cubic yard(s)</t>
  </si>
  <si>
    <t>Rock Base Layer Material</t>
  </si>
  <si>
    <t>Rock Reservoir Layer Material</t>
  </si>
  <si>
    <t>Permeable Pavement Sizing Tool Assumptions</t>
  </si>
  <si>
    <t>Layers: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</si>
  <si>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</si>
  <si>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Enter project values into the blue editable cells.</t>
  </si>
  <si>
    <t>2. Adjust project values as required to achieve desired storage capacity (target 100%). Dark grey cells show calculation results and cannot be edited.</t>
  </si>
  <si>
    <t>1. Find the column heading of the unit you want to convert from.</t>
  </si>
  <si>
    <t>2. Enter the measurement value into the blue editable cell within that column.</t>
  </si>
  <si>
    <t>3. Dark grey cells within the row of the edited blue cell show conversion results and cannot be edited.</t>
  </si>
  <si>
    <t>4. Follow the row of the edited blue cell to the column of the target unit.</t>
  </si>
  <si>
    <t>5. The value at the intersection is the converted value in the target unit.</t>
  </si>
  <si>
    <t>The value shown is based on a 18 mm rainfall.</t>
  </si>
  <si>
    <t>Estimated Runoff (L)</t>
  </si>
  <si>
    <t>Rock Reservoir</t>
  </si>
  <si>
    <r>
      <t>Rainfall Event Basis</t>
    </r>
    <r>
      <rPr>
        <sz val="12"/>
        <color rgb="FF000000"/>
        <rFont val="Arial"/>
        <family val="2"/>
        <scheme val="minor"/>
      </rPr>
      <t>: Calculations are based on single-event rainfall amounts, aiming to retain approximately 95% of the average annual runoff in Edmonton. This considers climate change effects, with an assumed rainfall event of 18 mm.</t>
    </r>
  </si>
  <si>
    <r>
      <t>Runoff Coefficient (C)</t>
    </r>
    <r>
      <rPr>
        <sz val="12"/>
        <color rgb="FF000000"/>
        <rFont val="Arial"/>
        <family val="2"/>
        <scheme val="minor"/>
      </rPr>
      <t>: The runoff coefficient is calculated as 0.95, assuming 100% imperviousness. The formula used is: C=0.95*imp+0.1(1.0-imp).</t>
    </r>
  </si>
  <si>
    <r>
      <t xml:space="preserve">Runoff: </t>
    </r>
    <r>
      <rPr>
        <sz val="12"/>
        <color rgb="FF000000"/>
        <rFont val="Arial"/>
        <family val="2"/>
        <scheme val="minor"/>
      </rPr>
      <t>Calculation considers runoff from the directly connected impervious area (DCIA) and rainfall falling directly onto the surface of the permeable pavement when a rock reservoir layer is used. If no rock reservoir is included, runoff calculation only considers rainfall falling directly onto the surface of the permeable pavement.</t>
    </r>
  </si>
  <si>
    <r>
      <t xml:space="preserve">Permeable pavement/pavers: </t>
    </r>
    <r>
      <rPr>
        <sz val="12"/>
        <color rgb="FF000000"/>
        <rFont val="Arial"/>
        <family val="2"/>
        <scheme val="minor"/>
      </rPr>
      <t>Assumes jointing mortar between paving stones/pavement aggregate provides storage and has 8% void space.</t>
    </r>
  </si>
  <si>
    <r>
      <rPr>
        <b/>
        <sz val="12"/>
        <color theme="1"/>
        <rFont val="Arial"/>
        <family val="2"/>
        <scheme val="minor"/>
      </rPr>
      <t xml:space="preserve">Bedding layer: </t>
    </r>
    <r>
      <rPr>
        <sz val="12"/>
        <color theme="1"/>
        <rFont val="Arial"/>
        <family val="2"/>
        <scheme val="minor"/>
      </rPr>
      <t>Assumes 10-12 mm diameter uniformly graded angular stone with &lt; 0.1% silt and 30% void space is used below base of pavers/pavement.</t>
    </r>
  </si>
  <si>
    <r>
      <rPr>
        <b/>
        <sz val="12"/>
        <color theme="1"/>
        <rFont val="Arial"/>
        <family val="2"/>
        <scheme val="minor"/>
      </rPr>
      <t xml:space="preserve">Rock base layer: </t>
    </r>
    <r>
      <rPr>
        <sz val="12"/>
        <color theme="1"/>
        <rFont val="Arial"/>
        <family val="2"/>
        <scheme val="minor"/>
      </rPr>
      <t>Assumes 25-40 mm diameter uniformly graded angular stone with &lt; 0.1% silt and 36% void space is used below base of bedding layer.</t>
    </r>
  </si>
  <si>
    <r>
      <t xml:space="preserve">Rock reservoir layer: </t>
    </r>
    <r>
      <rPr>
        <sz val="12"/>
        <color theme="1"/>
        <rFont val="Arial"/>
        <family val="2"/>
        <scheme val="minor"/>
      </rPr>
      <t>Assumes &gt; 50 mm diameter uniformly graded clean gravel with &lt; 0.1% silt and 36% void space is used below base of rock base layer.</t>
    </r>
  </si>
  <si>
    <t>Permeable Pavement Depth (mm)</t>
  </si>
  <si>
    <t>Bedding Layer Depth (mm)</t>
  </si>
  <si>
    <t>Rock Base Layer Depth (mm)</t>
  </si>
  <si>
    <t>Rock Reservoir Layer Depth (mm)</t>
  </si>
  <si>
    <t>Unit Conversion</t>
  </si>
  <si>
    <t>Steps to Use</t>
  </si>
  <si>
    <t>3. Click the orange box on the right to access unit conversion tables that convert measurements and outputs to desired units.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</si>
</sst>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2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3"/>
      <name val="Arial"/>
      <family val="2"/>
      <scheme val="minor"/>
    </font>
    <font>
      <sz val="12"/>
      <color theme="1"/>
      <name val="Arial"/>
      <family val="2"/>
    </font>
    <font>
      <sz val="12"/>
      <color theme="3"/>
      <name val="Arial"/>
      <family val="2"/>
      <scheme val="minor"/>
    </font>
    <font>
      <sz val="12"/>
      <color theme="3"/>
      <name val="Arial"/>
      <family val="2"/>
    </font>
    <font>
      <b/>
      <vertAlign val="superscript"/>
      <sz val="12"/>
      <color theme="3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2"/>
      <color theme="2" tint="-0.89999084444715716"/>
      <name val="Arial"/>
      <family val="2"/>
      <scheme val="minor"/>
    </font>
    <font>
      <sz val="12"/>
      <color theme="2" tint="-0.89999084444715716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3F3F3F"/>
      <name val="Arial"/>
      <family val="2"/>
      <scheme val="minor"/>
    </font>
    <font>
      <b/>
      <sz val="22"/>
      <color theme="2" tint="-0.89999084444715716"/>
      <name val="Arial"/>
      <family val="2"/>
    </font>
    <font>
      <i/>
      <sz val="12"/>
      <color theme="2" tint="-0.899990844447157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9.9978637043366805E-2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9" fontId="1" fillId="0" borderId="0" applyFont="0" applyFill="0" applyBorder="0" applyAlignment="0" applyProtection="0"/>
    <xf numFmtId="0" fontId="12" fillId="8" borderId="4" applyNumberFormat="0" applyAlignment="0" applyProtection="0"/>
  </cellStyleXfs>
  <cellXfs count="48">
    <xf numFmtId="0" fontId="0" fillId="0" borderId="0" xfId="0"/>
    <xf numFmtId="0" fontId="3" fillId="0" borderId="0" xfId="0" applyFont="1"/>
    <xf numFmtId="0" fontId="4" fillId="5" borderId="0" xfId="0" applyFont="1" applyFill="1"/>
    <xf numFmtId="0" fontId="2" fillId="0" borderId="0" xfId="1" applyAlignment="1">
      <alignment horizontal="right"/>
    </xf>
    <xf numFmtId="0" fontId="5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165" fontId="3" fillId="0" borderId="0" xfId="0" applyNumberFormat="1" applyFont="1"/>
    <xf numFmtId="0" fontId="7" fillId="3" borderId="1" xfId="3" applyFont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9" fontId="7" fillId="3" borderId="1" xfId="3" applyNumberFormat="1" applyFont="1" applyBorder="1" applyAlignment="1">
      <alignment horizontal="center"/>
    </xf>
    <xf numFmtId="2" fontId="7" fillId="3" borderId="1" xfId="3" applyNumberFormat="1" applyFont="1" applyBorder="1" applyAlignment="1">
      <alignment horizontal="center"/>
    </xf>
    <xf numFmtId="164" fontId="7" fillId="3" borderId="1" xfId="3" applyNumberFormat="1" applyFont="1" applyBorder="1" applyAlignment="1">
      <alignment horizontal="center"/>
    </xf>
    <xf numFmtId="9" fontId="6" fillId="6" borderId="1" xfId="0" applyNumberFormat="1" applyFont="1" applyFill="1" applyBorder="1" applyAlignment="1">
      <alignment horizontal="center"/>
    </xf>
    <xf numFmtId="0" fontId="10" fillId="3" borderId="1" xfId="3" applyFont="1" applyBorder="1" applyAlignment="1">
      <alignment horizontal="center"/>
    </xf>
    <xf numFmtId="164" fontId="7" fillId="7" borderId="0" xfId="3" applyNumberFormat="1" applyFont="1" applyFill="1"/>
    <xf numFmtId="0" fontId="10" fillId="0" borderId="0" xfId="0" applyFont="1"/>
    <xf numFmtId="0" fontId="11" fillId="0" borderId="0" xfId="0" applyFont="1"/>
    <xf numFmtId="0" fontId="5" fillId="0" borderId="0" xfId="1" applyFont="1" applyFill="1" applyAlignment="1">
      <alignment horizontal="left"/>
    </xf>
    <xf numFmtId="3" fontId="13" fillId="9" borderId="5" xfId="4" applyNumberFormat="1" applyFont="1" applyFill="1" applyBorder="1" applyAlignment="1">
      <alignment horizontal="center"/>
    </xf>
    <xf numFmtId="166" fontId="13" fillId="9" borderId="5" xfId="4" applyNumberFormat="1" applyFont="1" applyFill="1" applyBorder="1" applyAlignment="1">
      <alignment horizontal="center"/>
    </xf>
    <xf numFmtId="9" fontId="13" fillId="9" borderId="5" xfId="5" applyFont="1" applyFill="1" applyBorder="1" applyAlignment="1">
      <alignment horizontal="center"/>
    </xf>
    <xf numFmtId="166" fontId="14" fillId="9" borderId="5" xfId="4" applyNumberFormat="1" applyFont="1" applyFill="1" applyBorder="1" applyAlignment="1">
      <alignment horizontal="center"/>
    </xf>
    <xf numFmtId="0" fontId="14" fillId="0" borderId="0" xfId="0" applyFont="1"/>
    <xf numFmtId="9" fontId="7" fillId="3" borderId="3" xfId="3" applyNumberFormat="1" applyFont="1" applyBorder="1" applyAlignment="1">
      <alignment horizontal="center"/>
    </xf>
    <xf numFmtId="0" fontId="6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164" fontId="14" fillId="2" borderId="6" xfId="2" applyNumberFormat="1" applyFont="1" applyBorder="1" applyAlignment="1" applyProtection="1">
      <alignment horizontal="center" vertical="center" wrapText="1"/>
      <protection locked="0"/>
    </xf>
    <xf numFmtId="1" fontId="14" fillId="2" borderId="5" xfId="2" applyNumberFormat="1" applyFont="1" applyBorder="1" applyAlignment="1" applyProtection="1">
      <alignment horizontal="center"/>
      <protection locked="0"/>
    </xf>
    <xf numFmtId="1" fontId="14" fillId="2" borderId="6" xfId="2" applyNumberFormat="1" applyFont="1" applyBorder="1" applyAlignment="1" applyProtection="1">
      <alignment horizontal="center" vertical="center" wrapText="1"/>
      <protection locked="0"/>
    </xf>
    <xf numFmtId="1" fontId="14" fillId="2" borderId="5" xfId="2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2" fontId="14" fillId="2" borderId="5" xfId="2" applyNumberFormat="1" applyFont="1" applyBorder="1" applyAlignment="1" applyProtection="1">
      <alignment horizontal="right"/>
      <protection locked="0"/>
    </xf>
    <xf numFmtId="2" fontId="17" fillId="9" borderId="8" xfId="6" applyNumberFormat="1" applyFont="1" applyFill="1" applyBorder="1" applyAlignment="1">
      <alignment horizontal="right"/>
    </xf>
    <xf numFmtId="2" fontId="17" fillId="9" borderId="4" xfId="6" applyNumberFormat="1" applyFont="1" applyFill="1" applyAlignment="1">
      <alignment horizontal="right"/>
    </xf>
    <xf numFmtId="2" fontId="17" fillId="9" borderId="9" xfId="6" applyNumberFormat="1" applyFont="1" applyFill="1" applyBorder="1" applyAlignment="1">
      <alignment horizontal="right"/>
    </xf>
    <xf numFmtId="0" fontId="18" fillId="5" borderId="0" xfId="0" applyFont="1" applyFill="1"/>
    <xf numFmtId="0" fontId="19" fillId="0" borderId="0" xfId="0" applyFont="1"/>
    <xf numFmtId="1" fontId="14" fillId="2" borderId="6" xfId="2" applyNumberFormat="1" applyFont="1" applyBorder="1" applyAlignment="1" applyProtection="1">
      <alignment horizontal="center" vertical="center" wrapText="1"/>
      <protection locked="0"/>
    </xf>
    <xf numFmtId="1" fontId="14" fillId="2" borderId="7" xfId="2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right" vertical="center"/>
    </xf>
    <xf numFmtId="164" fontId="7" fillId="7" borderId="0" xfId="3" applyNumberFormat="1" applyFont="1" applyFill="1" applyAlignment="1">
      <alignment horizontal="left"/>
    </xf>
    <xf numFmtId="0" fontId="6" fillId="6" borderId="2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wrapText="1"/>
    </xf>
    <xf numFmtId="0" fontId="15" fillId="0" borderId="0" xfId="0" applyFont="1" applyAlignment="1">
      <alignment horizontal="left" wrapText="1"/>
    </xf>
  </cellXfs>
  <cellStyles count="7">
    <cellStyle name="20% - Accent1" xfId="2" builtinId="30"/>
    <cellStyle name="20% - Accent5" xfId="3" builtinId="46"/>
    <cellStyle name="40% - Accent5" xfId="4" builtinId="47"/>
    <cellStyle name="Heading 4" xfId="1" builtinId="19"/>
    <cellStyle name="Normal" xfId="0" builtinId="0"/>
    <cellStyle name="Output" xfId="6" builtinId="21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pcor.com/rainwise" TargetMode="External"/><Relationship Id="rId2" Type="http://schemas.openxmlformats.org/officeDocument/2006/relationships/hyperlink" Target="#'Reference Illustration'!A1"/><Relationship Id="rId1" Type="http://schemas.openxmlformats.org/officeDocument/2006/relationships/hyperlink" Target="#'Unit Conversion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ermeable Pavement Sizing Too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ermeable Pavement Sizing Tool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ermeable Pavement Sizing Too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</xdr:row>
      <xdr:rowOff>38100</xdr:rowOff>
    </xdr:from>
    <xdr:to>
      <xdr:col>13</xdr:col>
      <xdr:colOff>206375</xdr:colOff>
      <xdr:row>7</xdr:row>
      <xdr:rowOff>57151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72925" y="219075"/>
          <a:ext cx="5768975" cy="132397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200">
              <a:solidFill>
                <a:schemeClr val="bg2">
                  <a:lumMod val="10000"/>
                </a:schemeClr>
              </a:solidFill>
            </a:rPr>
            <a:t>This</a:t>
          </a:r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 sizing tool was created by EPCOR to support applicants in sizing their green stormwater management projects. It is provided for guidance purposes only and does not replace site-specific professional advice. </a:t>
          </a:r>
        </a:p>
        <a:p>
          <a:endParaRPr lang="en-CA" sz="1200" baseline="0">
            <a:solidFill>
              <a:schemeClr val="bg2">
                <a:lumMod val="10000"/>
              </a:schemeClr>
            </a:solidFill>
          </a:endParaRPr>
        </a:p>
        <a:p>
          <a:r>
            <a:rPr lang="en-CA" sz="1200" baseline="0">
              <a:solidFill>
                <a:schemeClr val="bg2">
                  <a:lumMod val="10000"/>
                </a:schemeClr>
              </a:solidFill>
            </a:rPr>
            <a:t>EPCOR does not make any guarantees, either implicit or explicit, regarding the accuracy, completeness or reliability of the information provided through use of this tool.</a:t>
          </a:r>
        </a:p>
      </xdr:txBody>
    </xdr:sp>
    <xdr:clientData/>
  </xdr:twoCellAnchor>
  <xdr:twoCellAnchor>
    <xdr:from>
      <xdr:col>4</xdr:col>
      <xdr:colOff>657225</xdr:colOff>
      <xdr:row>34</xdr:row>
      <xdr:rowOff>77787</xdr:rowOff>
    </xdr:from>
    <xdr:to>
      <xdr:col>8</xdr:col>
      <xdr:colOff>291465</xdr:colOff>
      <xdr:row>40</xdr:row>
      <xdr:rowOff>178117</xdr:rowOff>
    </xdr:to>
    <xdr:sp macro="" textlink="">
      <xdr:nvSpPr>
        <xdr:cNvPr id="5" name="Flowchart: Alternate Proces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572875" y="4611687"/>
          <a:ext cx="2377440" cy="1100455"/>
        </a:xfrm>
        <a:prstGeom prst="flowChartAlternateProcess">
          <a:avLst/>
        </a:prstGeom>
        <a:solidFill>
          <a:schemeClr val="accent2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Need</a:t>
          </a:r>
          <a:r>
            <a:rPr lang="en-CA" sz="1200" baseline="0"/>
            <a:t> to convert measurements? </a:t>
          </a:r>
          <a:r>
            <a:rPr lang="en-CA" sz="1200"/>
            <a:t>Click here for some handy unit conversion tables!</a:t>
          </a:r>
        </a:p>
      </xdr:txBody>
    </xdr:sp>
    <xdr:clientData/>
  </xdr:twoCellAnchor>
  <xdr:twoCellAnchor>
    <xdr:from>
      <xdr:col>4</xdr:col>
      <xdr:colOff>657225</xdr:colOff>
      <xdr:row>41</xdr:row>
      <xdr:rowOff>158750</xdr:rowOff>
    </xdr:from>
    <xdr:to>
      <xdr:col>8</xdr:col>
      <xdr:colOff>291465</xdr:colOff>
      <xdr:row>47</xdr:row>
      <xdr:rowOff>97155</xdr:rowOff>
    </xdr:to>
    <xdr:sp macro="" textlink="">
      <xdr:nvSpPr>
        <xdr:cNvPr id="6" name="Flowchart: Alternate Proces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572875" y="5892800"/>
          <a:ext cx="2377440" cy="1100455"/>
        </a:xfrm>
        <a:prstGeom prst="flowChartAlternateProcess">
          <a:avLst/>
        </a:prstGeom>
        <a:solidFill>
          <a:schemeClr val="accent6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/>
            <a:t>See what your project could look like! Click here to view an illustration.</a:t>
          </a:r>
        </a:p>
      </xdr:txBody>
    </xdr:sp>
    <xdr:clientData/>
  </xdr:twoCellAnchor>
  <xdr:twoCellAnchor>
    <xdr:from>
      <xdr:col>4</xdr:col>
      <xdr:colOff>657225</xdr:colOff>
      <xdr:row>19</xdr:row>
      <xdr:rowOff>180975</xdr:rowOff>
    </xdr:from>
    <xdr:to>
      <xdr:col>8</xdr:col>
      <xdr:colOff>291465</xdr:colOff>
      <xdr:row>31</xdr:row>
      <xdr:rowOff>74930</xdr:rowOff>
    </xdr:to>
    <xdr:sp macro="" textlink="">
      <xdr:nvSpPr>
        <xdr:cNvPr id="7" name="Rounded 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572875" y="3314700"/>
          <a:ext cx="2377440" cy="1094105"/>
        </a:xfrm>
        <a:prstGeom prst="roundRect">
          <a:avLst/>
        </a:prstGeom>
        <a:ln>
          <a:solidFill>
            <a:schemeClr val="accent4">
              <a:lumMod val="60000"/>
              <a:lumOff val="40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Visit </a:t>
          </a:r>
          <a:r>
            <a:rPr kumimoji="0" lang="en-CA" sz="1200" b="0" i="0" u="sng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epcor.com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99D7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en-CA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for more information on project requirements and how to determine directly connected impervious area (DCIA).</a:t>
          </a:r>
        </a:p>
      </xdr:txBody>
    </xdr:sp>
    <xdr:clientData/>
  </xdr:twoCellAnchor>
  <xdr:twoCellAnchor>
    <xdr:from>
      <xdr:col>0</xdr:col>
      <xdr:colOff>133350</xdr:colOff>
      <xdr:row>2</xdr:row>
      <xdr:rowOff>142875</xdr:rowOff>
    </xdr:from>
    <xdr:to>
      <xdr:col>4</xdr:col>
      <xdr:colOff>161925</xdr:colOff>
      <xdr:row>38</xdr:row>
      <xdr:rowOff>180975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33350" y="676275"/>
          <a:ext cx="10944225" cy="4438650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  <xdr:twoCellAnchor>
    <xdr:from>
      <xdr:col>4</xdr:col>
      <xdr:colOff>609600</xdr:colOff>
      <xdr:row>9</xdr:row>
      <xdr:rowOff>180976</xdr:rowOff>
    </xdr:from>
    <xdr:to>
      <xdr:col>13</xdr:col>
      <xdr:colOff>447675</xdr:colOff>
      <xdr:row>18</xdr:row>
      <xdr:rowOff>142876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972925" y="1857376"/>
          <a:ext cx="6010275" cy="1123950"/>
        </a:xfrm>
        <a:prstGeom prst="rect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12</xdr:row>
      <xdr:rowOff>63500</xdr:rowOff>
    </xdr:from>
    <xdr:to>
      <xdr:col>8</xdr:col>
      <xdr:colOff>1</xdr:colOff>
      <xdr:row>21</xdr:row>
      <xdr:rowOff>158750</xdr:rowOff>
    </xdr:to>
    <xdr:sp macro="" textlink="">
      <xdr:nvSpPr>
        <xdr:cNvPr id="2" name="Left Arrow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68651" y="2546350"/>
          <a:ext cx="1854200" cy="1828800"/>
        </a:xfrm>
        <a:prstGeom prst="leftArrowCallou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200" b="1">
              <a:latin typeface="Arial Narrow" panose="020B0606020202030204" pitchFamily="34" charset="0"/>
            </a:rPr>
            <a:t>Check</a:t>
          </a:r>
          <a:r>
            <a:rPr lang="en-CA" sz="1200" b="1" baseline="0">
              <a:latin typeface="Arial Narrow" panose="020B0606020202030204" pitchFamily="34" charset="0"/>
            </a:rPr>
            <a:t> your units!</a:t>
          </a:r>
        </a:p>
        <a:p>
          <a:pPr algn="l"/>
          <a:endParaRPr lang="en-CA" sz="1200" baseline="0">
            <a:latin typeface="Arial Narrow" panose="020B0606020202030204" pitchFamily="34" charset="0"/>
          </a:endParaRPr>
        </a:p>
        <a:p>
          <a:pPr algn="l"/>
          <a:r>
            <a:rPr lang="en-CA" sz="1200" baseline="0">
              <a:latin typeface="Arial Narrow" panose="020B0606020202030204" pitchFamily="34" charset="0"/>
            </a:rPr>
            <a:t>Use these unit conversion tables to convert your measurements into those used in the sizing tool. </a:t>
          </a:r>
          <a:endParaRPr lang="en-CA" sz="12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352425</xdr:colOff>
      <xdr:row>1</xdr:row>
      <xdr:rowOff>66675</xdr:rowOff>
    </xdr:from>
    <xdr:to>
      <xdr:col>11</xdr:col>
      <xdr:colOff>123825</xdr:colOff>
      <xdr:row>3</xdr:row>
      <xdr:rowOff>163830</xdr:rowOff>
    </xdr:to>
    <xdr:sp macro="" textlink="">
      <xdr:nvSpPr>
        <xdr:cNvPr id="3" name="Flowchart: Alternate Proces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553075" y="24765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5</xdr:row>
      <xdr:rowOff>139700</xdr:rowOff>
    </xdr:from>
    <xdr:to>
      <xdr:col>9</xdr:col>
      <xdr:colOff>485105</xdr:colOff>
      <xdr:row>35</xdr:row>
      <xdr:rowOff>158081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200" y="1044575"/>
          <a:ext cx="5565105" cy="5447631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1</xdr:row>
      <xdr:rowOff>9525</xdr:rowOff>
    </xdr:from>
    <xdr:to>
      <xdr:col>2</xdr:col>
      <xdr:colOff>657225</xdr:colOff>
      <xdr:row>4</xdr:row>
      <xdr:rowOff>106680</xdr:rowOff>
    </xdr:to>
    <xdr:sp macro="" textlink="">
      <xdr:nvSpPr>
        <xdr:cNvPr id="4" name="Flowchart: Alternate Proces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0025" y="190500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  <xdr:twoCellAnchor>
    <xdr:from>
      <xdr:col>10</xdr:col>
      <xdr:colOff>557892</xdr:colOff>
      <xdr:row>5</xdr:row>
      <xdr:rowOff>163286</xdr:rowOff>
    </xdr:from>
    <xdr:to>
      <xdr:col>15</xdr:col>
      <xdr:colOff>255360</xdr:colOff>
      <xdr:row>16</xdr:row>
      <xdr:rowOff>80284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E91CC9F-5B17-4E36-81A7-2F589A19EFC6}"/>
            </a:ext>
          </a:extLst>
        </xdr:cNvPr>
        <xdr:cNvSpPr txBox="1"/>
      </xdr:nvSpPr>
      <xdr:spPr>
        <a:xfrm>
          <a:off x="7089321" y="1047750"/>
          <a:ext cx="2963182" cy="1862820"/>
        </a:xfrm>
        <a:prstGeom prst="rect">
          <a:avLst/>
        </a:prstGeom>
        <a:solidFill>
          <a:schemeClr val="bg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Note</a:t>
          </a:r>
          <a:r>
            <a:rPr lang="en-US" sz="1400" baseline="0"/>
            <a:t> that t</a:t>
          </a:r>
          <a:r>
            <a:rPr lang="en-US" sz="1400"/>
            <a:t>he</a:t>
          </a:r>
          <a:r>
            <a:rPr lang="en-US" sz="1400" baseline="0"/>
            <a:t> r</a:t>
          </a:r>
          <a:r>
            <a:rPr lang="en-US" sz="1400"/>
            <a:t>eference</a:t>
          </a:r>
          <a:r>
            <a:rPr lang="en-US" sz="1400" baseline="0"/>
            <a:t> </a:t>
          </a:r>
          <a:r>
            <a:rPr lang="en-US" sz="1400"/>
            <a:t>illustration may</a:t>
          </a:r>
          <a:r>
            <a:rPr lang="en-US" sz="1400" baseline="0"/>
            <a:t> not represent a suitable configuration for your specific property. Applicants are responsbile for ensuring the project is designed and installed considering the unique conditions of their property.</a:t>
          </a:r>
          <a:endParaRPr lang="en-US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7981950</xdr:colOff>
      <xdr:row>0</xdr:row>
      <xdr:rowOff>161925</xdr:rowOff>
    </xdr:from>
    <xdr:to>
      <xdr:col>6</xdr:col>
      <xdr:colOff>419100</xdr:colOff>
      <xdr:row>3</xdr:row>
      <xdr:rowOff>87630</xdr:rowOff>
    </xdr:to>
    <xdr:sp macro="" textlink="">
      <xdr:nvSpPr>
        <xdr:cNvPr id="2" name="Flowchart: Alternate Proces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24950" y="161925"/>
          <a:ext cx="1828800" cy="640080"/>
        </a:xfrm>
        <a:prstGeom prst="flowChartAlternateProcess">
          <a:avLst/>
        </a:prstGeom>
        <a:solidFill>
          <a:schemeClr val="accent5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400" baseline="0"/>
            <a:t>Back to Sizing Tool</a:t>
          </a:r>
          <a:endParaRPr lang="en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EPCOR 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33A81"/>
      </a:accent1>
      <a:accent2>
        <a:srgbClr val="EB8023"/>
      </a:accent2>
      <a:accent3>
        <a:srgbClr val="929191"/>
      </a:accent3>
      <a:accent4>
        <a:srgbClr val="F5CC00"/>
      </a:accent4>
      <a:accent5>
        <a:srgbClr val="0099D7"/>
      </a:accent5>
      <a:accent6>
        <a:srgbClr val="58B221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60"/>
  <sheetViews>
    <sheetView showGridLines="0" showRowColHeaders="0" tabSelected="1" workbookViewId="0">
      <selection activeCell="C11" sqref="C11:C12"/>
    </sheetView>
  </sheetViews>
  <sheetFormatPr defaultColWidth="9" defaultRowHeight="14" x14ac:dyDescent="0.3"/>
  <cols>
    <col min="1" max="1" width="5.33203125" style="1" customWidth="1"/>
    <col min="2" max="2" width="41" style="1" customWidth="1"/>
    <col min="3" max="3" width="20.33203125" style="1" customWidth="1"/>
    <col min="4" max="4" width="76.5" style="1" customWidth="1"/>
    <col min="5" max="16384" width="9" style="1"/>
  </cols>
  <sheetData>
    <row r="2" spans="2:13" ht="28" x14ac:dyDescent="0.6">
      <c r="B2" s="39" t="s">
        <v>1</v>
      </c>
      <c r="H2"/>
      <c r="I2"/>
    </row>
    <row r="3" spans="2:13" ht="15.65" customHeight="1" x14ac:dyDescent="0.6">
      <c r="B3" s="2"/>
      <c r="H3"/>
      <c r="I3"/>
    </row>
    <row r="4" spans="2:13" ht="15.65" customHeight="1" x14ac:dyDescent="0.35">
      <c r="B4" s="20" t="s">
        <v>0</v>
      </c>
      <c r="H4"/>
      <c r="I4"/>
    </row>
    <row r="5" spans="2:13" ht="15.65" customHeight="1" x14ac:dyDescent="0.35">
      <c r="B5" s="25" t="s">
        <v>47</v>
      </c>
      <c r="H5"/>
      <c r="I5"/>
    </row>
    <row r="6" spans="2:13" ht="15.65" customHeight="1" x14ac:dyDescent="0.35">
      <c r="B6" s="25" t="s">
        <v>48</v>
      </c>
      <c r="H6"/>
      <c r="I6"/>
    </row>
    <row r="7" spans="2:13" ht="15.65" customHeight="1" x14ac:dyDescent="0.35">
      <c r="B7" s="25" t="s">
        <v>70</v>
      </c>
      <c r="H7"/>
      <c r="I7"/>
    </row>
    <row r="8" spans="2:13" ht="15.65" customHeight="1" x14ac:dyDescent="0.6">
      <c r="B8" s="2"/>
      <c r="H8"/>
      <c r="I8"/>
    </row>
    <row r="9" spans="2:13" ht="15.5" hidden="1" x14ac:dyDescent="0.35">
      <c r="B9" s="4" t="s">
        <v>2</v>
      </c>
      <c r="C9" s="16">
        <v>18</v>
      </c>
      <c r="D9" s="11" t="s">
        <v>3</v>
      </c>
      <c r="H9"/>
      <c r="I9"/>
    </row>
    <row r="10" spans="2:13" ht="15.65" customHeight="1" x14ac:dyDescent="0.35">
      <c r="B10" s="3"/>
      <c r="D10" s="7" t="s">
        <v>4</v>
      </c>
      <c r="F10"/>
      <c r="G10"/>
      <c r="H10"/>
      <c r="I10"/>
      <c r="J10"/>
      <c r="K10"/>
      <c r="L10"/>
      <c r="M10"/>
    </row>
    <row r="11" spans="2:13" ht="17.5" customHeight="1" x14ac:dyDescent="0.35">
      <c r="B11" s="43" t="s">
        <v>5</v>
      </c>
      <c r="C11" s="41">
        <v>50</v>
      </c>
      <c r="D11" s="45" t="s">
        <v>6</v>
      </c>
      <c r="F11" s="8" t="s">
        <v>34</v>
      </c>
      <c r="G11"/>
      <c r="H11"/>
      <c r="I11"/>
      <c r="J11"/>
      <c r="K11"/>
      <c r="L11"/>
      <c r="M11"/>
    </row>
    <row r="12" spans="2:13" ht="14.15" customHeight="1" x14ac:dyDescent="0.35">
      <c r="B12" s="43"/>
      <c r="C12" s="42"/>
      <c r="D12" s="46"/>
      <c r="F12" s="40" t="s">
        <v>37</v>
      </c>
      <c r="G12"/>
      <c r="H12"/>
      <c r="I12"/>
      <c r="J12"/>
      <c r="K12"/>
      <c r="L12"/>
      <c r="M12"/>
    </row>
    <row r="13" spans="2:13" ht="15.5" hidden="1" x14ac:dyDescent="0.35">
      <c r="B13" s="4" t="s">
        <v>11</v>
      </c>
      <c r="C13" s="12">
        <v>1</v>
      </c>
      <c r="D13" s="11" t="s">
        <v>3</v>
      </c>
      <c r="F13"/>
      <c r="G13"/>
      <c r="H13"/>
      <c r="I13"/>
      <c r="J13"/>
      <c r="K13"/>
      <c r="L13"/>
      <c r="M13"/>
    </row>
    <row r="14" spans="2:13" ht="15.5" hidden="1" x14ac:dyDescent="0.35">
      <c r="B14" s="4" t="s">
        <v>12</v>
      </c>
      <c r="C14" s="13">
        <f>0.95*C13+0.1*(1-C13)</f>
        <v>0.95</v>
      </c>
      <c r="D14" s="11" t="s">
        <v>3</v>
      </c>
      <c r="F14"/>
      <c r="G14"/>
      <c r="H14"/>
      <c r="I14"/>
      <c r="J14"/>
      <c r="K14"/>
      <c r="L14"/>
      <c r="M14"/>
    </row>
    <row r="15" spans="2:13" ht="15.5" hidden="1" x14ac:dyDescent="0.35">
      <c r="B15" s="4" t="s">
        <v>13</v>
      </c>
      <c r="C15" s="13">
        <f>IF(C18="No Rock Reservoir",C21*C9/1000,C11*C14*(C9/1000)+(C21*(C9/1000)))</f>
        <v>1.0169999999999999</v>
      </c>
      <c r="D15" s="11" t="s">
        <v>3</v>
      </c>
      <c r="F15"/>
      <c r="G15"/>
      <c r="H15"/>
      <c r="I15"/>
      <c r="J15"/>
      <c r="K15"/>
      <c r="L15"/>
      <c r="M15"/>
    </row>
    <row r="16" spans="2:13" ht="15.65" customHeight="1" x14ac:dyDescent="0.35">
      <c r="B16" s="4" t="s">
        <v>55</v>
      </c>
      <c r="C16" s="21">
        <f>C15*1000</f>
        <v>1016.9999999999999</v>
      </c>
      <c r="D16" s="11" t="s">
        <v>54</v>
      </c>
      <c r="F16" s="44" t="s">
        <v>40</v>
      </c>
      <c r="G16" s="44"/>
      <c r="H16" s="44"/>
      <c r="I16" s="24">
        <f>C21*(C26/1000)*1.30795</f>
        <v>0.29428874999999999</v>
      </c>
      <c r="J16" s="17" t="s">
        <v>41</v>
      </c>
      <c r="K16"/>
      <c r="L16"/>
      <c r="M16"/>
    </row>
    <row r="17" spans="2:13" ht="15.5" x14ac:dyDescent="0.35">
      <c r="B17" s="4"/>
      <c r="C17" s="5"/>
      <c r="D17" s="6"/>
      <c r="F17" s="17" t="s">
        <v>42</v>
      </c>
      <c r="G17" s="17"/>
      <c r="I17" s="24">
        <f>C21*(C29/1000)*1.30795</f>
        <v>1.177155</v>
      </c>
      <c r="J17" s="17" t="s">
        <v>41</v>
      </c>
      <c r="K17"/>
      <c r="L17"/>
      <c r="M17"/>
    </row>
    <row r="18" spans="2:13" ht="15.65" customHeight="1" x14ac:dyDescent="0.35">
      <c r="B18" s="4" t="s">
        <v>14</v>
      </c>
      <c r="C18" s="30" t="s">
        <v>56</v>
      </c>
      <c r="D18" s="11" t="s">
        <v>15</v>
      </c>
      <c r="F18" s="44" t="s">
        <v>43</v>
      </c>
      <c r="G18" s="44"/>
      <c r="H18" s="44"/>
      <c r="I18" s="24">
        <f>C21*(C32/1000)*1.30795</f>
        <v>2.3543099999999999</v>
      </c>
      <c r="J18" s="17" t="s">
        <v>41</v>
      </c>
      <c r="K18"/>
      <c r="L18"/>
      <c r="M18"/>
    </row>
    <row r="19" spans="2:13" ht="15.65" customHeight="1" x14ac:dyDescent="0.35">
      <c r="B19" s="4" t="s">
        <v>16</v>
      </c>
      <c r="C19" s="30">
        <v>3</v>
      </c>
      <c r="D19" s="11"/>
      <c r="F19"/>
      <c r="G19"/>
      <c r="H19"/>
      <c r="I19"/>
      <c r="J19"/>
      <c r="K19"/>
      <c r="L19"/>
      <c r="M19"/>
    </row>
    <row r="20" spans="2:13" ht="15.65" customHeight="1" x14ac:dyDescent="0.35">
      <c r="B20" s="4" t="s">
        <v>17</v>
      </c>
      <c r="C20" s="30">
        <v>3</v>
      </c>
      <c r="D20" s="11"/>
      <c r="F20"/>
      <c r="G20"/>
      <c r="H20"/>
      <c r="I20"/>
      <c r="J20"/>
      <c r="K20"/>
      <c r="L20"/>
      <c r="M20"/>
    </row>
    <row r="21" spans="2:13" ht="15.65" customHeight="1" x14ac:dyDescent="0.35">
      <c r="B21" s="4" t="s">
        <v>18</v>
      </c>
      <c r="C21" s="22">
        <f>C19*C20</f>
        <v>9</v>
      </c>
      <c r="D21" s="11"/>
      <c r="F21"/>
      <c r="G21"/>
      <c r="H21"/>
      <c r="I21"/>
      <c r="J21"/>
      <c r="K21"/>
      <c r="L21"/>
      <c r="M21"/>
    </row>
    <row r="22" spans="2:13" ht="15.5" x14ac:dyDescent="0.35">
      <c r="B22"/>
      <c r="C22" s="18"/>
      <c r="D22"/>
      <c r="F22"/>
      <c r="G22"/>
      <c r="H22"/>
      <c r="I22"/>
      <c r="J22"/>
      <c r="K22"/>
      <c r="L22"/>
      <c r="M22"/>
    </row>
    <row r="23" spans="2:13" ht="15.65" customHeight="1" x14ac:dyDescent="0.35">
      <c r="B23" s="4" t="s">
        <v>64</v>
      </c>
      <c r="C23" s="41">
        <v>50</v>
      </c>
      <c r="D23" s="11"/>
      <c r="F23"/>
      <c r="G23"/>
      <c r="H23"/>
      <c r="I23"/>
      <c r="J23"/>
      <c r="K23"/>
      <c r="L23"/>
      <c r="M23"/>
    </row>
    <row r="24" spans="2:13" ht="15.5" hidden="1" x14ac:dyDescent="0.35">
      <c r="B24" s="4" t="s">
        <v>23</v>
      </c>
      <c r="C24" s="42">
        <v>0.08</v>
      </c>
      <c r="D24" s="11" t="s">
        <v>3</v>
      </c>
      <c r="F24"/>
      <c r="G24"/>
      <c r="H24"/>
      <c r="I24"/>
      <c r="J24"/>
      <c r="K24"/>
      <c r="L24"/>
      <c r="M24"/>
    </row>
    <row r="25" spans="2:13" ht="15.5" hidden="1" x14ac:dyDescent="0.35">
      <c r="B25" s="4" t="s">
        <v>24</v>
      </c>
      <c r="C25" s="31">
        <f>C21*C24*C23/1000</f>
        <v>3.5999999999999997E-2</v>
      </c>
      <c r="D25" s="11" t="s">
        <v>3</v>
      </c>
      <c r="F25"/>
      <c r="G25"/>
      <c r="H25"/>
      <c r="I25"/>
      <c r="J25"/>
      <c r="K25"/>
      <c r="L25"/>
      <c r="M25"/>
    </row>
    <row r="26" spans="2:13" ht="15.65" customHeight="1" x14ac:dyDescent="0.35">
      <c r="B26" s="4" t="s">
        <v>65</v>
      </c>
      <c r="C26" s="32">
        <v>25</v>
      </c>
      <c r="D26" s="11" t="s">
        <v>25</v>
      </c>
      <c r="F26"/>
      <c r="G26"/>
      <c r="H26"/>
      <c r="I26"/>
      <c r="J26"/>
      <c r="K26"/>
      <c r="L26"/>
      <c r="M26"/>
    </row>
    <row r="27" spans="2:13" ht="15.5" hidden="1" x14ac:dyDescent="0.35">
      <c r="B27" s="4" t="s">
        <v>26</v>
      </c>
      <c r="C27" s="32">
        <v>0.3</v>
      </c>
      <c r="D27" s="11" t="s">
        <v>3</v>
      </c>
      <c r="F27"/>
      <c r="G27"/>
      <c r="H27"/>
      <c r="I27"/>
      <c r="J27"/>
      <c r="K27"/>
      <c r="L27"/>
      <c r="M27"/>
    </row>
    <row r="28" spans="2:13" ht="15.5" hidden="1" x14ac:dyDescent="0.35">
      <c r="B28" s="4" t="s">
        <v>27</v>
      </c>
      <c r="C28" s="32">
        <f>C21*C27*C26/1000</f>
        <v>6.7500000000000004E-2</v>
      </c>
      <c r="D28" s="11" t="s">
        <v>3</v>
      </c>
      <c r="F28"/>
      <c r="G28"/>
      <c r="H28"/>
      <c r="I28"/>
      <c r="J28"/>
      <c r="K28"/>
      <c r="L28"/>
      <c r="M28"/>
    </row>
    <row r="29" spans="2:13" ht="15.65" customHeight="1" x14ac:dyDescent="0.35">
      <c r="B29" s="4" t="s">
        <v>66</v>
      </c>
      <c r="C29" s="32">
        <v>100</v>
      </c>
      <c r="D29" s="11" t="s">
        <v>28</v>
      </c>
      <c r="F29"/>
      <c r="G29"/>
      <c r="H29"/>
      <c r="I29"/>
      <c r="J29"/>
      <c r="K29"/>
      <c r="L29"/>
      <c r="M29"/>
    </row>
    <row r="30" spans="2:13" ht="15.5" hidden="1" x14ac:dyDescent="0.35">
      <c r="B30" s="4" t="s">
        <v>29</v>
      </c>
      <c r="C30" s="31">
        <v>0.36</v>
      </c>
      <c r="D30" s="11" t="s">
        <v>3</v>
      </c>
      <c r="F30"/>
      <c r="G30"/>
      <c r="H30"/>
      <c r="I30"/>
      <c r="J30"/>
      <c r="K30"/>
      <c r="L30"/>
      <c r="M30"/>
    </row>
    <row r="31" spans="2:13" ht="15.5" hidden="1" x14ac:dyDescent="0.35">
      <c r="B31" s="4" t="s">
        <v>30</v>
      </c>
      <c r="C31" s="14">
        <f>C21*C30*C29/1000</f>
        <v>0.32400000000000001</v>
      </c>
      <c r="D31" s="11" t="s">
        <v>3</v>
      </c>
      <c r="F31"/>
      <c r="G31"/>
      <c r="H31"/>
      <c r="I31"/>
      <c r="J31"/>
      <c r="K31"/>
      <c r="L31"/>
      <c r="M31"/>
    </row>
    <row r="32" spans="2:13" ht="15.65" customHeight="1" x14ac:dyDescent="0.35">
      <c r="B32" s="4" t="s">
        <v>67</v>
      </c>
      <c r="C32" s="33">
        <v>200</v>
      </c>
      <c r="D32" s="11" t="s">
        <v>31</v>
      </c>
      <c r="F32"/>
      <c r="G32"/>
      <c r="H32"/>
      <c r="I32"/>
      <c r="J32"/>
      <c r="K32"/>
      <c r="L32"/>
      <c r="M32"/>
    </row>
    <row r="33" spans="2:13" ht="15.5" hidden="1" x14ac:dyDescent="0.35">
      <c r="B33" s="4" t="s">
        <v>32</v>
      </c>
      <c r="C33" s="26">
        <v>0.36</v>
      </c>
      <c r="D33" s="11" t="s">
        <v>3</v>
      </c>
      <c r="F33"/>
      <c r="G33"/>
      <c r="H33"/>
      <c r="I33"/>
      <c r="J33"/>
      <c r="K33"/>
      <c r="L33"/>
      <c r="M33"/>
    </row>
    <row r="34" spans="2:13" ht="15.5" hidden="1" x14ac:dyDescent="0.35">
      <c r="B34" s="4" t="s">
        <v>33</v>
      </c>
      <c r="C34" s="14">
        <f>C21*C33*C32/1000</f>
        <v>0.64800000000000002</v>
      </c>
      <c r="D34" s="11" t="s">
        <v>3</v>
      </c>
      <c r="F34"/>
      <c r="G34"/>
      <c r="H34"/>
      <c r="I34"/>
      <c r="J34"/>
      <c r="K34"/>
      <c r="L34"/>
      <c r="M34"/>
    </row>
    <row r="35" spans="2:13" ht="15.65" customHeight="1" x14ac:dyDescent="0.35">
      <c r="C35" s="27"/>
      <c r="F35"/>
      <c r="G35"/>
      <c r="H35"/>
      <c r="I35"/>
      <c r="J35"/>
      <c r="K35"/>
      <c r="L35"/>
      <c r="M35"/>
    </row>
    <row r="36" spans="2:13" ht="15.5" hidden="1" x14ac:dyDescent="0.35">
      <c r="B36" s="4" t="s">
        <v>35</v>
      </c>
      <c r="C36" s="10">
        <f>IF(C18="No Rock Reservoir",C25+C28+C31,C25+C28+C31+C34)</f>
        <v>1.0754999999999999</v>
      </c>
      <c r="D36" s="11" t="s">
        <v>3</v>
      </c>
      <c r="F36"/>
      <c r="G36"/>
      <c r="H36"/>
      <c r="I36"/>
      <c r="J36"/>
      <c r="K36"/>
      <c r="L36"/>
      <c r="M36"/>
    </row>
    <row r="37" spans="2:13" ht="15.65" customHeight="1" x14ac:dyDescent="0.35">
      <c r="B37" s="4" t="s">
        <v>36</v>
      </c>
      <c r="C37" s="21">
        <f>C36*1000</f>
        <v>1075.5</v>
      </c>
      <c r="D37" s="11"/>
      <c r="F37"/>
      <c r="G37"/>
      <c r="H37"/>
      <c r="I37"/>
      <c r="J37"/>
      <c r="K37"/>
      <c r="L37"/>
      <c r="M37"/>
    </row>
    <row r="38" spans="2:13" ht="15.65" customHeight="1" x14ac:dyDescent="0.35">
      <c r="B38" s="4" t="s">
        <v>38</v>
      </c>
      <c r="C38" s="23">
        <f>C37/C16</f>
        <v>1.0575221238938055</v>
      </c>
      <c r="D38" s="15" t="s">
        <v>39</v>
      </c>
      <c r="F38"/>
      <c r="G38"/>
      <c r="H38"/>
      <c r="I38"/>
      <c r="J38"/>
      <c r="K38"/>
      <c r="L38"/>
      <c r="M38"/>
    </row>
    <row r="39" spans="2:13" ht="15.65" customHeight="1" x14ac:dyDescent="0.3">
      <c r="F39"/>
      <c r="G39"/>
      <c r="H39"/>
      <c r="I39"/>
      <c r="J39"/>
      <c r="K39"/>
      <c r="L39"/>
      <c r="M39"/>
    </row>
    <row r="40" spans="2:13" ht="15.65" customHeight="1" x14ac:dyDescent="0.3"/>
    <row r="41" spans="2:13" ht="15.65" customHeight="1" x14ac:dyDescent="0.3"/>
    <row r="42" spans="2:13" ht="15.65" customHeight="1" x14ac:dyDescent="0.35">
      <c r="G42" s="27"/>
      <c r="H42" s="27"/>
    </row>
    <row r="43" spans="2:13" ht="15.65" customHeight="1" x14ac:dyDescent="0.3"/>
    <row r="44" spans="2:13" ht="15.65" customHeight="1" x14ac:dyDescent="0.3">
      <c r="B44" s="9"/>
    </row>
    <row r="45" spans="2:13" ht="15.65" customHeight="1" x14ac:dyDescent="0.3"/>
    <row r="53" spans="5:9" x14ac:dyDescent="0.3">
      <c r="E53"/>
      <c r="F53"/>
      <c r="G53"/>
      <c r="H53"/>
      <c r="I53"/>
    </row>
    <row r="54" spans="5:9" x14ac:dyDescent="0.3">
      <c r="E54"/>
      <c r="F54"/>
      <c r="G54"/>
      <c r="H54"/>
      <c r="I54"/>
    </row>
    <row r="55" spans="5:9" x14ac:dyDescent="0.3">
      <c r="E55"/>
      <c r="F55"/>
      <c r="G55"/>
      <c r="H55"/>
      <c r="I55"/>
    </row>
    <row r="56" spans="5:9" x14ac:dyDescent="0.3">
      <c r="E56"/>
      <c r="F56"/>
      <c r="G56"/>
      <c r="H56"/>
      <c r="I56"/>
    </row>
    <row r="57" spans="5:9" x14ac:dyDescent="0.3">
      <c r="E57"/>
      <c r="F57"/>
      <c r="G57"/>
      <c r="H57"/>
      <c r="I57"/>
    </row>
    <row r="58" spans="5:9" x14ac:dyDescent="0.3">
      <c r="E58"/>
      <c r="F58"/>
      <c r="G58"/>
      <c r="H58"/>
      <c r="I58"/>
    </row>
    <row r="59" spans="5:9" x14ac:dyDescent="0.3">
      <c r="E59"/>
      <c r="F59"/>
      <c r="G59"/>
      <c r="H59"/>
      <c r="I59"/>
    </row>
    <row r="60" spans="5:9" x14ac:dyDescent="0.3">
      <c r="E60"/>
      <c r="F60"/>
      <c r="G60"/>
      <c r="H60"/>
      <c r="I60"/>
    </row>
  </sheetData>
  <sheetProtection algorithmName="SHA-512" hashValue="ZaikpDaIdPiMQFI9Y+Uy2UIOu9lU4ZVIqqZLYtIPPScB9iHRPJJkJGo+brNLlYqnINDEnyX3CePWXB2/BMS3hg==" saltValue="EfU/Md1zxZUEILuDRNtClg==" spinCount="100000" sheet="1" objects="1" scenarios="1" selectLockedCells="1"/>
  <mergeCells count="6">
    <mergeCell ref="C23:C24"/>
    <mergeCell ref="B11:B12"/>
    <mergeCell ref="F18:H18"/>
    <mergeCell ref="F16:H16"/>
    <mergeCell ref="D11:D12"/>
    <mergeCell ref="C11:C12"/>
  </mergeCells>
  <dataValidations count="2">
    <dataValidation type="list" allowBlank="1" showInputMessage="1" showErrorMessage="1" error="Please select an option from the drop down menu." sqref="C18" xr:uid="{00000000-0002-0000-0000-000000000000}">
      <formula1>"No Rock Reservoir, Rock Reservoir"</formula1>
    </dataValidation>
    <dataValidation type="decimal" operator="greaterThanOrEqual" allowBlank="1" showInputMessage="1" showErrorMessage="1" error="Please enter a number that is 0 or greater." sqref="C11 C19:C21 C23 C26 C29 C32" xr:uid="{00000000-0002-0000-00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K33"/>
  <sheetViews>
    <sheetView showGridLines="0" showRowColHeaders="0" workbookViewId="0">
      <selection activeCell="B12" sqref="B12"/>
    </sheetView>
  </sheetViews>
  <sheetFormatPr defaultRowHeight="14" x14ac:dyDescent="0.3"/>
  <cols>
    <col min="1" max="1" width="5.25" customWidth="1"/>
  </cols>
  <sheetData>
    <row r="2" spans="2:11" ht="28" x14ac:dyDescent="0.6">
      <c r="B2" s="39" t="s">
        <v>68</v>
      </c>
      <c r="C2" s="1"/>
      <c r="D2" s="1"/>
      <c r="E2" s="1"/>
      <c r="F2" s="1"/>
      <c r="G2" s="1"/>
      <c r="H2" s="1"/>
      <c r="I2" s="1"/>
      <c r="J2" s="1"/>
      <c r="K2" s="1"/>
    </row>
    <row r="3" spans="2:11" ht="15.65" customHeight="1" x14ac:dyDescent="0.6">
      <c r="B3" s="39"/>
      <c r="C3" s="1"/>
      <c r="D3" s="1"/>
      <c r="E3" s="1"/>
      <c r="F3" s="1"/>
      <c r="G3" s="1"/>
      <c r="H3" s="1"/>
      <c r="I3" s="1"/>
      <c r="J3" s="1"/>
      <c r="K3" s="1"/>
    </row>
    <row r="4" spans="2:11" ht="15.5" x14ac:dyDescent="0.35">
      <c r="B4" s="20" t="s">
        <v>69</v>
      </c>
      <c r="C4" s="1"/>
      <c r="D4" s="1"/>
      <c r="E4" s="1"/>
      <c r="F4" s="1"/>
      <c r="G4" s="1"/>
      <c r="H4" s="1"/>
      <c r="I4" s="1"/>
      <c r="J4" s="1"/>
      <c r="K4" s="1"/>
    </row>
    <row r="5" spans="2:11" ht="15.5" x14ac:dyDescent="0.35">
      <c r="B5" s="25" t="s">
        <v>49</v>
      </c>
      <c r="C5" s="1"/>
      <c r="D5" s="1"/>
      <c r="E5" s="1"/>
      <c r="F5" s="1"/>
      <c r="G5" s="1"/>
      <c r="H5" s="1"/>
      <c r="I5" s="1"/>
      <c r="J5" s="1"/>
      <c r="K5" s="1"/>
    </row>
    <row r="6" spans="2:11" ht="15.5" x14ac:dyDescent="0.35">
      <c r="B6" s="25" t="s">
        <v>50</v>
      </c>
      <c r="C6" s="1"/>
      <c r="D6" s="1"/>
      <c r="E6" s="1"/>
      <c r="F6" s="1"/>
      <c r="G6" s="1"/>
      <c r="H6" s="1"/>
      <c r="I6" s="1"/>
      <c r="J6" s="1"/>
      <c r="K6" s="1"/>
    </row>
    <row r="7" spans="2:11" ht="15.5" x14ac:dyDescent="0.35">
      <c r="B7" s="25" t="s">
        <v>51</v>
      </c>
      <c r="C7" s="1"/>
      <c r="D7" s="1"/>
      <c r="E7" s="1"/>
      <c r="F7" s="1"/>
      <c r="G7" s="1"/>
      <c r="H7" s="1"/>
      <c r="I7" s="1"/>
      <c r="J7" s="1"/>
      <c r="K7" s="1"/>
    </row>
    <row r="8" spans="2:11" ht="15.5" x14ac:dyDescent="0.35">
      <c r="B8" s="25" t="s">
        <v>52</v>
      </c>
      <c r="C8" s="1"/>
      <c r="D8" s="1"/>
      <c r="E8" s="1"/>
      <c r="F8" s="1"/>
      <c r="G8" s="1"/>
      <c r="H8" s="1"/>
      <c r="I8" s="1"/>
      <c r="J8" s="1"/>
      <c r="K8" s="1"/>
    </row>
    <row r="9" spans="2:11" ht="15.5" x14ac:dyDescent="0.35">
      <c r="B9" s="25" t="s">
        <v>53</v>
      </c>
      <c r="C9" s="1"/>
      <c r="D9" s="1"/>
      <c r="E9" s="1"/>
      <c r="F9" s="1"/>
      <c r="G9" s="1"/>
      <c r="H9" s="1"/>
      <c r="I9" s="1"/>
      <c r="J9" s="1"/>
      <c r="K9" s="1"/>
    </row>
    <row r="10" spans="2:11" x14ac:dyDescent="0.3"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2:11" ht="15.5" x14ac:dyDescent="0.35">
      <c r="B11" s="34" t="s">
        <v>7</v>
      </c>
      <c r="C11" s="34" t="s">
        <v>8</v>
      </c>
      <c r="D11" s="34" t="s">
        <v>9</v>
      </c>
      <c r="E11" s="34" t="s">
        <v>10</v>
      </c>
      <c r="F11" s="1"/>
      <c r="G11" s="1"/>
      <c r="H11" s="1"/>
      <c r="I11" s="1"/>
      <c r="J11" s="1"/>
      <c r="K11" s="1"/>
    </row>
    <row r="12" spans="2:11" ht="15.5" x14ac:dyDescent="0.35">
      <c r="B12" s="35">
        <v>1</v>
      </c>
      <c r="C12" s="36">
        <f>B12*24.4</f>
        <v>24.4</v>
      </c>
      <c r="D12" s="37">
        <f>B12*2.54</f>
        <v>2.54</v>
      </c>
      <c r="E12" s="37">
        <f>B12*0.0254</f>
        <v>2.5399999999999999E-2</v>
      </c>
      <c r="F12" s="1"/>
      <c r="G12" s="1"/>
      <c r="H12" s="1"/>
      <c r="I12" s="1"/>
      <c r="J12" s="1"/>
      <c r="K12" s="1"/>
    </row>
    <row r="13" spans="2:11" ht="15.5" x14ac:dyDescent="0.35">
      <c r="B13" s="38">
        <f>C13*0.0393701</f>
        <v>3.9370099999999998E-2</v>
      </c>
      <c r="C13" s="35">
        <v>1</v>
      </c>
      <c r="D13" s="37">
        <f>C13*0.1</f>
        <v>0.1</v>
      </c>
      <c r="E13" s="37">
        <f>C13*0.001</f>
        <v>1E-3</v>
      </c>
      <c r="F13" s="1"/>
      <c r="G13" s="1"/>
      <c r="H13" s="1"/>
      <c r="I13" s="1"/>
      <c r="J13" s="1"/>
      <c r="K13" s="1"/>
    </row>
    <row r="14" spans="2:11" ht="15.5" x14ac:dyDescent="0.35">
      <c r="B14" s="37">
        <f>D14*0.393701</f>
        <v>0.39370100000000002</v>
      </c>
      <c r="C14" s="37">
        <f>D14*10</f>
        <v>10</v>
      </c>
      <c r="D14" s="35">
        <v>1</v>
      </c>
      <c r="E14" s="37">
        <f>D14*0.01</f>
        <v>0.01</v>
      </c>
      <c r="F14" s="1"/>
      <c r="G14" s="1"/>
      <c r="H14" s="1"/>
      <c r="I14" s="1"/>
      <c r="J14" s="1"/>
      <c r="K14" s="1"/>
    </row>
    <row r="15" spans="2:11" ht="15.5" x14ac:dyDescent="0.35">
      <c r="B15" s="37">
        <f>E15*39.3701</f>
        <v>39.370100000000001</v>
      </c>
      <c r="C15" s="37">
        <f>E15*1000</f>
        <v>1000</v>
      </c>
      <c r="D15" s="37">
        <f>E15*100</f>
        <v>100</v>
      </c>
      <c r="E15" s="35">
        <v>1</v>
      </c>
      <c r="F15" s="1"/>
      <c r="G15" s="1"/>
      <c r="H15" s="1"/>
      <c r="I15" s="1"/>
      <c r="J15" s="1"/>
      <c r="K15" s="1"/>
    </row>
    <row r="16" spans="2:1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5.5" x14ac:dyDescent="0.35">
      <c r="B18" s="34" t="s">
        <v>19</v>
      </c>
      <c r="C18" s="34" t="s">
        <v>20</v>
      </c>
      <c r="D18" s="34" t="s">
        <v>21</v>
      </c>
      <c r="E18" s="34" t="s">
        <v>22</v>
      </c>
      <c r="F18" s="1"/>
      <c r="G18" s="1"/>
      <c r="H18" s="1"/>
      <c r="I18" s="1"/>
      <c r="J18" s="1"/>
      <c r="K18" s="1"/>
    </row>
    <row r="19" spans="2:11" ht="15.5" x14ac:dyDescent="0.35">
      <c r="B19" s="35">
        <v>1</v>
      </c>
      <c r="C19" s="36">
        <f>B19*1.30795</f>
        <v>1.3079499999999999</v>
      </c>
      <c r="D19" s="37">
        <f>B19*35.3147</f>
        <v>35.314700000000002</v>
      </c>
      <c r="E19" s="37">
        <f>B19*1000</f>
        <v>1000</v>
      </c>
      <c r="F19" s="1"/>
      <c r="G19" s="1"/>
      <c r="H19" s="1"/>
      <c r="I19" s="1"/>
      <c r="J19" s="1"/>
      <c r="K19" s="1"/>
    </row>
    <row r="20" spans="2:11" ht="15.5" x14ac:dyDescent="0.35">
      <c r="B20" s="38">
        <f>C20*0.764555</f>
        <v>0.76455499999999998</v>
      </c>
      <c r="C20" s="35">
        <v>1</v>
      </c>
      <c r="D20" s="37">
        <f>C20*27</f>
        <v>27</v>
      </c>
      <c r="E20" s="37">
        <f>C20*764.555</f>
        <v>764.55499999999995</v>
      </c>
      <c r="F20" s="1"/>
      <c r="G20" s="1"/>
      <c r="H20" s="1"/>
      <c r="I20" s="1"/>
      <c r="J20" s="1"/>
      <c r="K20" s="1"/>
    </row>
    <row r="21" spans="2:11" ht="15.5" x14ac:dyDescent="0.35">
      <c r="B21" s="37">
        <f>D21*0.0283168</f>
        <v>2.83168E-2</v>
      </c>
      <c r="C21" s="37">
        <f>D21*0.037037</f>
        <v>3.7037E-2</v>
      </c>
      <c r="D21" s="35">
        <v>1</v>
      </c>
      <c r="E21" s="37">
        <f>D21*28.3168</f>
        <v>28.316800000000001</v>
      </c>
      <c r="F21" s="1"/>
      <c r="G21" s="1"/>
      <c r="H21" s="1"/>
      <c r="I21" s="1"/>
      <c r="J21" s="1"/>
      <c r="K21" s="1"/>
    </row>
    <row r="22" spans="2:11" ht="15.5" x14ac:dyDescent="0.35">
      <c r="B22" s="37">
        <f>E22*0.001</f>
        <v>1E-3</v>
      </c>
      <c r="C22" s="37">
        <f>E22*0.00130795</f>
        <v>1.30795E-3</v>
      </c>
      <c r="D22" s="37">
        <f>E22*0.0353147</f>
        <v>3.5314699999999997E-2</v>
      </c>
      <c r="E22" s="35">
        <v>1</v>
      </c>
      <c r="F22" s="1"/>
      <c r="G22" s="1"/>
      <c r="H22" s="1"/>
      <c r="I22" s="1"/>
      <c r="J22" s="1"/>
      <c r="K22" s="1"/>
    </row>
    <row r="23" spans="2:11" x14ac:dyDescent="0.3">
      <c r="F23" s="1"/>
      <c r="G23" s="1"/>
      <c r="H23" s="1"/>
      <c r="I23" s="1"/>
      <c r="J23" s="1"/>
      <c r="K23" s="1"/>
    </row>
    <row r="24" spans="2:11" x14ac:dyDescent="0.3">
      <c r="F24" s="1"/>
      <c r="G24" s="1"/>
      <c r="H24" s="1"/>
      <c r="I24" s="1"/>
      <c r="J24" s="1"/>
      <c r="K24" s="1"/>
    </row>
    <row r="25" spans="2:11" x14ac:dyDescent="0.3">
      <c r="F25" s="1"/>
      <c r="G25" s="1"/>
      <c r="H25" s="1"/>
      <c r="I25" s="1"/>
      <c r="J25" s="1"/>
      <c r="K25" s="1"/>
    </row>
    <row r="26" spans="2:11" x14ac:dyDescent="0.3">
      <c r="F26" s="1"/>
      <c r="G26" s="1"/>
      <c r="H26" s="1"/>
      <c r="I26" s="1"/>
      <c r="J26" s="1"/>
      <c r="K26" s="1"/>
    </row>
    <row r="27" spans="2:1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2:1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2:1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1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2:1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2:1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6:11" x14ac:dyDescent="0.3">
      <c r="F33" s="1"/>
      <c r="G33" s="1"/>
      <c r="H33" s="1"/>
      <c r="I33" s="1"/>
      <c r="J33" s="1"/>
      <c r="K33" s="1"/>
    </row>
  </sheetData>
  <sheetProtection algorithmName="SHA-512" hashValue="LhwEKng8t6NQj0uAcTgdFT4NzcFDJCBWOhyM5iXkbpC7W4OU/XDEwYEPAZ0x+RTLzfEP6ItibbK3V+0zrERhLg==" saltValue="kR4yNYB0symeL4gbSWdBMg==" spinCount="100000" sheet="1" objects="1" scenarios="1" selectLockedCells="1"/>
  <dataValidations count="1">
    <dataValidation type="decimal" operator="greaterThanOrEqual" allowBlank="1" showInputMessage="1" showErrorMessage="1" error="Please enter a number that is 0 or greater." sqref="E22 D21 B12 C13 D14 E15 B19 C20" xr:uid="{00000000-0002-0000-0100-000000000000}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showGridLines="0" showRowColHeaders="0" zoomScale="70" zoomScaleNormal="70" workbookViewId="0">
      <selection activeCell="G94" sqref="G94"/>
    </sheetView>
  </sheetViews>
  <sheetFormatPr defaultRowHeight="14" x14ac:dyDescent="0.3"/>
  <sheetData/>
  <sheetProtection algorithmName="SHA-512" hashValue="8H8CcEeXYnT6ohYaREfYq3fHVVziD8jy4fNc/Gq8FigPWrDck/2nBXy0k111MPPePU+oYlGr+2KSV+qvQHm/6A==" saltValue="Aq6zMFMN6ZWs7WnMwcucEw==" spinCount="100000"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E26"/>
  <sheetViews>
    <sheetView showGridLines="0" showRowColHeaders="0" workbookViewId="0">
      <selection activeCell="D96" sqref="D96"/>
    </sheetView>
  </sheetViews>
  <sheetFormatPr defaultRowHeight="14" x14ac:dyDescent="0.3"/>
  <cols>
    <col min="1" max="1" width="2.33203125" customWidth="1"/>
    <col min="3" max="3" width="3.58203125" customWidth="1"/>
    <col min="4" max="4" width="105.25" bestFit="1" customWidth="1"/>
  </cols>
  <sheetData>
    <row r="2" spans="2:5" ht="28" x14ac:dyDescent="0.6">
      <c r="B2" s="2" t="s">
        <v>44</v>
      </c>
      <c r="D2" s="2"/>
    </row>
    <row r="4" spans="2:5" ht="15.5" x14ac:dyDescent="0.35">
      <c r="B4" s="19">
        <v>1</v>
      </c>
      <c r="C4" s="47" t="s">
        <v>57</v>
      </c>
      <c r="D4" s="47"/>
      <c r="E4" s="18"/>
    </row>
    <row r="5" spans="2:5" ht="15.5" x14ac:dyDescent="0.35">
      <c r="B5" s="19"/>
      <c r="C5" s="47"/>
      <c r="D5" s="47"/>
      <c r="E5" s="18"/>
    </row>
    <row r="6" spans="2:5" ht="15.5" x14ac:dyDescent="0.35">
      <c r="B6" s="19">
        <v>2</v>
      </c>
      <c r="C6" s="47" t="s">
        <v>58</v>
      </c>
      <c r="D6" s="47"/>
      <c r="E6" s="18"/>
    </row>
    <row r="7" spans="2:5" ht="15.5" x14ac:dyDescent="0.35">
      <c r="B7" s="19"/>
      <c r="C7" s="47"/>
      <c r="D7" s="47"/>
      <c r="E7" s="18"/>
    </row>
    <row r="8" spans="2:5" ht="14.15" customHeight="1" x14ac:dyDescent="0.35">
      <c r="B8" s="19">
        <v>3</v>
      </c>
      <c r="C8" s="47" t="s">
        <v>59</v>
      </c>
      <c r="D8" s="47"/>
      <c r="E8" s="47"/>
    </row>
    <row r="9" spans="2:5" ht="15.5" x14ac:dyDescent="0.35">
      <c r="B9" s="19"/>
      <c r="C9" s="47"/>
      <c r="D9" s="47"/>
      <c r="E9" s="47"/>
    </row>
    <row r="10" spans="2:5" ht="15.5" x14ac:dyDescent="0.35">
      <c r="B10" s="19"/>
      <c r="C10" s="47"/>
      <c r="D10" s="47"/>
      <c r="E10" s="47"/>
    </row>
    <row r="11" spans="2:5" ht="15.5" x14ac:dyDescent="0.35">
      <c r="B11" s="19">
        <v>4</v>
      </c>
      <c r="C11" s="28" t="s">
        <v>45</v>
      </c>
      <c r="D11" s="29"/>
      <c r="E11" s="18"/>
    </row>
    <row r="12" spans="2:5" ht="15.5" x14ac:dyDescent="0.35">
      <c r="B12" s="18"/>
      <c r="C12" s="28"/>
      <c r="D12" s="29" t="s">
        <v>60</v>
      </c>
      <c r="E12" s="18"/>
    </row>
    <row r="13" spans="2:5" ht="15.5" x14ac:dyDescent="0.35">
      <c r="B13" s="18"/>
      <c r="C13" s="18"/>
      <c r="D13" s="18" t="s">
        <v>61</v>
      </c>
      <c r="E13" s="18"/>
    </row>
    <row r="14" spans="2:5" ht="15.5" x14ac:dyDescent="0.35">
      <c r="B14" s="18"/>
      <c r="C14" s="18"/>
      <c r="D14" s="18" t="s">
        <v>62</v>
      </c>
      <c r="E14" s="18"/>
    </row>
    <row r="15" spans="2:5" ht="15.5" x14ac:dyDescent="0.35">
      <c r="B15" s="18"/>
      <c r="C15" s="18"/>
      <c r="D15" s="19" t="s">
        <v>63</v>
      </c>
      <c r="E15" s="18"/>
    </row>
    <row r="16" spans="2:5" ht="15.5" x14ac:dyDescent="0.35">
      <c r="B16" s="18"/>
      <c r="C16" s="18"/>
      <c r="D16" s="18"/>
      <c r="E16" s="18"/>
    </row>
    <row r="26" spans="4:4" x14ac:dyDescent="0.3">
      <c r="D26" t="s">
        <v>46</v>
      </c>
    </row>
  </sheetData>
  <sheetProtection algorithmName="SHA-512" hashValue="PDVyqGN2FNu5sE1uZuUbgMs5LYrNjK8M434uWfCw04HRaBSDa9fXY4QSnPqrfyeE3mkhZPuh7BEtERXVadTplg==" saltValue="DadshNoK7TgFhbx3Wu1bhw==" spinCount="100000" sheet="1" objects="1" scenarios="1" selectLockedCells="1"/>
  <mergeCells count="3">
    <mergeCell ref="C4:D5"/>
    <mergeCell ref="C6:D7"/>
    <mergeCell ref="C8:E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EDFDCE11AA24DA0FD07A8657E0413" ma:contentTypeVersion="5" ma:contentTypeDescription="Create a new document." ma:contentTypeScope="" ma:versionID="4699752254ac713e5f00bad7d1ecbbcf">
  <xsd:schema xmlns:xsd="http://www.w3.org/2001/XMLSchema" xmlns:xs="http://www.w3.org/2001/XMLSchema" xmlns:p="http://schemas.microsoft.com/office/2006/metadata/properties" xmlns:ns2="43d8aef1-1dee-4ef5-886a-34d7d48e590b" xmlns:ns3="07c2bbc8-6002-4a0d-a80b-56f30e255265" xmlns:ns4="5d00b0d9-7597-4ec8-b19e-9fdf4616ca12" targetNamespace="http://schemas.microsoft.com/office/2006/metadata/properties" ma:root="true" ma:fieldsID="6b011a252aa626a58d52675bc373671b" ns2:_="" ns3:_="" ns4:_="">
    <xsd:import namespace="43d8aef1-1dee-4ef5-886a-34d7d48e590b"/>
    <xsd:import namespace="07c2bbc8-6002-4a0d-a80b-56f30e255265"/>
    <xsd:import namespace="5d00b0d9-7597-4ec8-b19e-9fdf4616ca12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8aef1-1dee-4ef5-886a-34d7d48e590b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description="Category" ma:format="Dropdown" ma:internalName="Category">
      <xsd:simpleType>
        <xsd:restriction base="dms:Choice">
          <xsd:enumeration value="Subsidy Documents (BWV &amp; Reline)"/>
          <xsd:enumeration value="Multi-Family Inspections"/>
          <xsd:enumeration value="Single Family Inspection Form"/>
          <xsd:enumeration value="Flood Prevention"/>
          <xsd:enumeration value="TIMIFY"/>
          <xsd:enumeration value="Reline Subsidy"/>
          <xsd:enumeration value="Customer Acquisition"/>
          <xsd:enumeration value="Team Documents"/>
          <xsd:enumeration value="Mapping"/>
          <xsd:enumeration value="ICI Program"/>
          <xsd:enumeration value="2022 Annual Report"/>
          <xsd:enumeration value="Archived Mapping Files"/>
          <xsd:enumeration value="Plumbers Presentation"/>
          <xsd:enumeration value="2023 Annual Report"/>
          <xsd:enumeration value="I&amp;I Reduction"/>
          <xsd:enumeration value="SWM Rebates"/>
          <xsd:enumeration value="Advisor Resources"/>
          <xsd:enumeration value="Fleet Resources"/>
          <xsd:enumeration value="2024 Annual Repor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2bbc8-6002-4a0d-a80b-56f30e255265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b0d9-7597-4ec8-b19e-9fdf4616ca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7c2bbc8-6002-4a0d-a80b-56f30e255265">NQCK4AVE555S-1621385187-2113</_dlc_DocId>
    <_dlc_DocIdUrl xmlns="07c2bbc8-6002-4a0d-a80b-56f30e255265">
      <Url>https://epcorweb/en-ca/departments/drainage/sites/DOps/FPP/_layouts/15/DocIdRedir.aspx?ID=NQCK4AVE555S-1621385187-2113</Url>
      <Description>NQCK4AVE555S-1621385187-2113</Description>
    </_dlc_DocIdUrl>
    <Category xmlns="43d8aef1-1dee-4ef5-886a-34d7d48e590b">SWM Rebates</Category>
  </documentManagement>
</p:properties>
</file>

<file path=customXml/itemProps1.xml><?xml version="1.0" encoding="utf-8"?>
<ds:datastoreItem xmlns:ds="http://schemas.openxmlformats.org/officeDocument/2006/customXml" ds:itemID="{04EBBA04-B462-4307-8991-1096096285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8aef1-1dee-4ef5-886a-34d7d48e590b"/>
    <ds:schemaRef ds:uri="07c2bbc8-6002-4a0d-a80b-56f30e255265"/>
    <ds:schemaRef ds:uri="5d00b0d9-7597-4ec8-b19e-9fdf4616ca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07C5BF-B738-4803-9377-C37784B0A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89FBB-48F4-4A32-8941-0F1F93E48DA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8D67AFE-1F1E-41C1-8967-9DC79707ED0E}">
  <ds:schemaRefs>
    <ds:schemaRef ds:uri="http://schemas.microsoft.com/office/2006/metadata/properties"/>
    <ds:schemaRef ds:uri="07c2bbc8-6002-4a0d-a80b-56f30e255265"/>
    <ds:schemaRef ds:uri="5d00b0d9-7597-4ec8-b19e-9fdf4616ca12"/>
    <ds:schemaRef ds:uri="http://purl.org/dc/terms/"/>
    <ds:schemaRef ds:uri="43d8aef1-1dee-4ef5-886a-34d7d48e590b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Permeable Pavement Sizing Tool</vt:lpstr>
      <vt:lpstr>Unit Conversion</vt:lpstr>
      <vt:lpstr>Reference Illustration</vt:lpstr>
      <vt:lpstr>Assumptions</vt:lpstr>
    </vt:vector>
  </TitlesOfParts>
  <Manager/>
  <Company>EPCOR Utilities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Hajek, Nathalie</dc:creator>
  <cp:keywords/>
  <dc:description/>
  <cp:lastModifiedBy>Hajek, Nathalie</cp:lastModifiedBy>
  <cp:revision/>
  <dcterms:created xsi:type="dcterms:W3CDTF">2024-12-04T18:15:42Z</dcterms:created>
  <dcterms:modified xsi:type="dcterms:W3CDTF">2025-03-24T17:07:50Z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0x010100F27EDFDCE11AA24DA0FD07A8657E0413</vt:lpwstr>
  </property>
  <property fmtid="{D5CDD505-2E9C-101B-9397-08002B2CF9AE}" pid="3" name="_dlc_DocIdItemGuid">
    <vt:lpwstr>8a68861e-34c7-4443-8ddb-7c66f9442f52</vt:lpwstr>
  </property>
</Properties>
</file>